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r\Dropbox\SCHOTT DATA FILES- MAY 2021\TAURUS ONE DATA FILES\ACCUBLEND NEW 230105\DESIGN\COMMON\ENGINEERING CALCS\"/>
    </mc:Choice>
  </mc:AlternateContent>
  <xr:revisionPtr revIDLastSave="0" documentId="13_ncr:1_{0FFB68D6-5887-4C3B-93EB-9A0B3E75B60E}" xr6:coauthVersionLast="47" xr6:coauthVersionMax="47" xr10:uidLastSave="{00000000-0000-0000-0000-000000000000}"/>
  <bookViews>
    <workbookView xWindow="9135" yWindow="3720" windowWidth="20355" windowHeight="12450" xr2:uid="{211F7ECA-4B11-4EF8-9402-6570AFFBD6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21" i="1"/>
  <c r="E22" i="1"/>
  <c r="E23" i="1"/>
  <c r="E26" i="1"/>
  <c r="E27" i="1"/>
  <c r="E28" i="1"/>
  <c r="E29" i="1"/>
  <c r="E31" i="1"/>
  <c r="E34" i="1"/>
  <c r="E35" i="1"/>
  <c r="E37" i="1"/>
  <c r="E38" i="1"/>
  <c r="E45" i="1"/>
  <c r="E47" i="1"/>
  <c r="E49" i="1"/>
  <c r="E52" i="1"/>
  <c r="E53" i="1"/>
  <c r="E54" i="1"/>
  <c r="E56" i="1"/>
  <c r="E59" i="1"/>
  <c r="E60" i="1"/>
  <c r="E67" i="1"/>
  <c r="E70" i="1"/>
  <c r="E71" i="1"/>
  <c r="E72" i="1"/>
</calcChain>
</file>

<file path=xl/sharedStrings.xml><?xml version="1.0" encoding="utf-8"?>
<sst xmlns="http://schemas.openxmlformats.org/spreadsheetml/2006/main" count="95" uniqueCount="68">
  <si>
    <t>FILLING AND PACKAGING</t>
  </si>
  <si>
    <t>PACKING RATES</t>
  </si>
  <si>
    <t>BOTTLE  FILL</t>
  </si>
  <si>
    <t>FLUID OZ</t>
  </si>
  <si>
    <t>FILLER RATE</t>
  </si>
  <si>
    <t>BOTTLES/MIN</t>
  </si>
  <si>
    <t>SPECIFIC GRAVITY</t>
  </si>
  <si>
    <t>VOLUMETRIC RATE</t>
  </si>
  <si>
    <t>GPM</t>
  </si>
  <si>
    <t>MASS FLOWRATE</t>
  </si>
  <si>
    <t>LB/HR</t>
  </si>
  <si>
    <t>VOL FLOW RATE</t>
  </si>
  <si>
    <t>CU FT/MIN</t>
  </si>
  <si>
    <t>INGREDIENT USAGE RATE</t>
  </si>
  <si>
    <t>CASE TITLE</t>
  </si>
  <si>
    <t>FIN PROD SG</t>
  </si>
  <si>
    <t>INGREDIENT WT %</t>
  </si>
  <si>
    <t>%</t>
  </si>
  <si>
    <t>INGREDIENT SG</t>
  </si>
  <si>
    <t>INGREDIENT RATE</t>
  </si>
  <si>
    <t>GPH</t>
  </si>
  <si>
    <t>LB/MIN</t>
  </si>
  <si>
    <t>SHIPMENT SIZE</t>
  </si>
  <si>
    <t>GAL</t>
  </si>
  <si>
    <t>RUN HRS / CONTAINER</t>
  </si>
  <si>
    <t>HR</t>
  </si>
  <si>
    <t>RUN HR / WK @ 100% PR</t>
  </si>
  <si>
    <t>PROCESS RELIABILITY</t>
  </si>
  <si>
    <t>ACTUAL RUN HR / WK</t>
  </si>
  <si>
    <t>CONTAINERS / WK</t>
  </si>
  <si>
    <t>TANK SIZE</t>
  </si>
  <si>
    <t>RUN HRS / TANK</t>
  </si>
  <si>
    <t>TANKS / WK</t>
  </si>
  <si>
    <t>PACKAGING RATES</t>
  </si>
  <si>
    <t>BOTTLES / YEAR</t>
  </si>
  <si>
    <t>RUNNING DAYS / YEAR</t>
  </si>
  <si>
    <t>RUNNING HOURS / DAY</t>
  </si>
  <si>
    <t>AVG BOTTLES / MIN</t>
  </si>
  <si>
    <t>INSTANT BOTTLES /MIN</t>
  </si>
  <si>
    <t>C TO C BOTTLE DIM</t>
  </si>
  <si>
    <t>INCHES</t>
  </si>
  <si>
    <t>INST BOT CONV SPEED</t>
  </si>
  <si>
    <t>FT / MIN</t>
  </si>
  <si>
    <t>BOTTLES / CASE</t>
  </si>
  <si>
    <t>CASES / YEAR</t>
  </si>
  <si>
    <t>AVG CASES / MIN</t>
  </si>
  <si>
    <t>INSTANT CASES / MIN</t>
  </si>
  <si>
    <t>C TO C CASE DIM</t>
  </si>
  <si>
    <t>INST CASE CONV SPEED</t>
  </si>
  <si>
    <t>CASES / PALLET</t>
  </si>
  <si>
    <t>AVG MIN / PALLET</t>
  </si>
  <si>
    <t>MIN</t>
  </si>
  <si>
    <t>INSTANT MIN / PALLET</t>
  </si>
  <si>
    <t>IN CASE FILLER DUTY CYCLE CALCULATIONS</t>
  </si>
  <si>
    <t>FILL TIME</t>
  </si>
  <si>
    <t>SEC</t>
  </si>
  <si>
    <t>INDEX DWELL TIME</t>
  </si>
  <si>
    <t>PACKING RATE</t>
  </si>
  <si>
    <t>CASES/MIN</t>
  </si>
  <si>
    <t>BOTTLE SIZE</t>
  </si>
  <si>
    <t>OZ</t>
  </si>
  <si>
    <t>CASE SIZE</t>
  </si>
  <si>
    <t>BOT/CASE</t>
  </si>
  <si>
    <t>CASE VOLUME</t>
  </si>
  <si>
    <t>GAL/CASE</t>
  </si>
  <si>
    <t>TOTAL PRODUCT</t>
  </si>
  <si>
    <t>GAL/MIN</t>
  </si>
  <si>
    <t>INSTANT PROD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</si>
</sst>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indexed="48"/>
      <name val="MS Sans Serif"/>
      <family val="2"/>
    </font>
    <font>
      <b/>
      <sz val="10"/>
      <color indexed="16"/>
      <name val="MS Sans Serif"/>
      <family val="2"/>
    </font>
    <font>
      <b/>
      <sz val="12"/>
      <name val="MS Sans Serif"/>
      <family val="2"/>
    </font>
    <font>
      <b/>
      <sz val="10"/>
      <color indexed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Continuous"/>
    </xf>
    <xf numFmtId="164" fontId="5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>
      <alignment horizontal="centerContinuous"/>
    </xf>
    <xf numFmtId="164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B6DD-0AF0-4B26-B60D-51BE8E7C3435}">
  <dimension ref="A1:H72"/>
  <sheetViews>
    <sheetView tabSelected="1" workbookViewId="0">
      <selection activeCell="E11" sqref="E11"/>
    </sheetView>
  </sheetViews>
  <sheetFormatPr defaultRowHeight="18.75" x14ac:dyDescent="0.3"/>
  <cols>
    <col min="1" max="3" width="9.140625" style="1"/>
    <col min="4" max="4" width="23" style="1" bestFit="1" customWidth="1"/>
    <col min="5" max="5" width="14.5703125" style="1" bestFit="1" customWidth="1"/>
    <col min="6" max="6" width="13.140625" style="1" bestFit="1" customWidth="1"/>
    <col min="7" max="16384" width="9.140625" style="1"/>
  </cols>
  <sheetData>
    <row r="1" spans="1:8" s="2" customFormat="1" ht="30.75" x14ac:dyDescent="0.45">
      <c r="A1" s="9" t="s">
        <v>0</v>
      </c>
      <c r="B1" s="9"/>
      <c r="C1" s="9"/>
      <c r="D1" s="9"/>
      <c r="E1" s="9"/>
      <c r="F1" s="9"/>
      <c r="G1" s="9"/>
      <c r="H1" s="9"/>
    </row>
    <row r="2" spans="1:8" s="3" customFormat="1" ht="15" x14ac:dyDescent="0.25">
      <c r="E2" s="4"/>
    </row>
    <row r="3" spans="1:8" s="3" customFormat="1" ht="15" x14ac:dyDescent="0.25">
      <c r="E3" s="4"/>
    </row>
    <row r="4" spans="1:8" s="3" customFormat="1" ht="15" x14ac:dyDescent="0.25"/>
    <row r="5" spans="1:8" s="3" customFormat="1" ht="15.75" x14ac:dyDescent="0.25">
      <c r="A5" s="5" t="s">
        <v>1</v>
      </c>
      <c r="B5" s="5"/>
      <c r="C5" s="5"/>
      <c r="D5" s="5"/>
      <c r="E5" s="5"/>
      <c r="F5" s="5"/>
      <c r="G5" s="5"/>
      <c r="H5" s="5"/>
    </row>
    <row r="6" spans="1:8" s="3" customFormat="1" ht="15" x14ac:dyDescent="0.25"/>
    <row r="7" spans="1:8" s="3" customFormat="1" ht="15" x14ac:dyDescent="0.25">
      <c r="D7" s="3" t="s">
        <v>2</v>
      </c>
      <c r="E7" s="6">
        <v>32</v>
      </c>
      <c r="F7" s="3" t="s">
        <v>3</v>
      </c>
    </row>
    <row r="8" spans="1:8" s="3" customFormat="1" ht="15" x14ac:dyDescent="0.25">
      <c r="D8" s="3" t="s">
        <v>4</v>
      </c>
      <c r="E8" s="6">
        <v>350</v>
      </c>
      <c r="F8" s="3" t="s">
        <v>5</v>
      </c>
    </row>
    <row r="9" spans="1:8" s="3" customFormat="1" ht="12" customHeight="1" x14ac:dyDescent="0.25">
      <c r="D9" s="3" t="s">
        <v>6</v>
      </c>
      <c r="E9" s="6">
        <v>1</v>
      </c>
    </row>
    <row r="10" spans="1:8" s="3" customFormat="1" ht="15" x14ac:dyDescent="0.25">
      <c r="D10" s="3" t="s">
        <v>7</v>
      </c>
      <c r="E10" s="3">
        <f>E7*E8/128</f>
        <v>87.5</v>
      </c>
      <c r="F10" s="3" t="s">
        <v>8</v>
      </c>
    </row>
    <row r="11" spans="1:8" s="3" customFormat="1" ht="15" x14ac:dyDescent="0.25">
      <c r="D11" s="3" t="s">
        <v>9</v>
      </c>
      <c r="E11" s="3">
        <f>E10*500.4*E9</f>
        <v>43785</v>
      </c>
      <c r="F11" s="3" t="s">
        <v>10</v>
      </c>
    </row>
    <row r="12" spans="1:8" s="3" customFormat="1" ht="15" x14ac:dyDescent="0.25">
      <c r="D12" s="3" t="s">
        <v>11</v>
      </c>
      <c r="E12" s="3">
        <f>E10/7.48</f>
        <v>11.697860962566844</v>
      </c>
      <c r="F12" s="3" t="s">
        <v>12</v>
      </c>
    </row>
    <row r="13" spans="1:8" s="3" customFormat="1" ht="15" x14ac:dyDescent="0.25"/>
    <row r="14" spans="1:8" s="3" customFormat="1" ht="15" x14ac:dyDescent="0.25"/>
    <row r="15" spans="1:8" s="3" customFormat="1" ht="15.75" x14ac:dyDescent="0.25">
      <c r="A15" s="5" t="s">
        <v>13</v>
      </c>
      <c r="B15" s="7"/>
      <c r="C15" s="7"/>
      <c r="D15" s="7"/>
      <c r="E15" s="7"/>
      <c r="F15" s="7"/>
      <c r="G15" s="7"/>
      <c r="H15" s="7"/>
    </row>
    <row r="16" spans="1:8" s="3" customFormat="1" ht="15" x14ac:dyDescent="0.25"/>
    <row r="17" spans="4:6" s="3" customFormat="1" ht="15" x14ac:dyDescent="0.25">
      <c r="D17" s="3" t="s">
        <v>14</v>
      </c>
      <c r="E17" s="6"/>
    </row>
    <row r="18" spans="4:6" s="3" customFormat="1" ht="15" x14ac:dyDescent="0.25">
      <c r="D18" s="3" t="s">
        <v>2</v>
      </c>
      <c r="E18" s="6">
        <v>32</v>
      </c>
      <c r="F18" s="3" t="s">
        <v>3</v>
      </c>
    </row>
    <row r="19" spans="4:6" s="3" customFormat="1" ht="15" x14ac:dyDescent="0.25">
      <c r="D19" s="3" t="s">
        <v>4</v>
      </c>
      <c r="E19" s="6">
        <v>350</v>
      </c>
      <c r="F19" s="3" t="s">
        <v>5</v>
      </c>
    </row>
    <row r="20" spans="4:6" s="3" customFormat="1" ht="15" x14ac:dyDescent="0.25">
      <c r="D20" s="3" t="s">
        <v>15</v>
      </c>
      <c r="E20" s="6">
        <v>1.01</v>
      </c>
    </row>
    <row r="21" spans="4:6" s="3" customFormat="1" ht="15" x14ac:dyDescent="0.25">
      <c r="D21" s="3" t="s">
        <v>7</v>
      </c>
      <c r="E21" s="3">
        <f>E18*E19/128*E33/100</f>
        <v>70</v>
      </c>
      <c r="F21" s="3" t="s">
        <v>8</v>
      </c>
    </row>
    <row r="22" spans="4:6" s="3" customFormat="1" ht="15" x14ac:dyDescent="0.25">
      <c r="D22" s="3" t="s">
        <v>9</v>
      </c>
      <c r="E22" s="3">
        <f>E21*500.4*E20</f>
        <v>35378.28</v>
      </c>
      <c r="F22" s="3" t="s">
        <v>10</v>
      </c>
    </row>
    <row r="23" spans="4:6" s="3" customFormat="1" ht="15" x14ac:dyDescent="0.25">
      <c r="D23" s="3" t="s">
        <v>11</v>
      </c>
      <c r="E23" s="3">
        <f>E21/7.48</f>
        <v>9.3582887700534751</v>
      </c>
      <c r="F23" s="3" t="s">
        <v>12</v>
      </c>
    </row>
    <row r="24" spans="4:6" s="3" customFormat="1" ht="15" x14ac:dyDescent="0.25">
      <c r="D24" s="3" t="s">
        <v>16</v>
      </c>
      <c r="E24" s="6">
        <v>60</v>
      </c>
      <c r="F24" s="3" t="s">
        <v>17</v>
      </c>
    </row>
    <row r="25" spans="4:6" s="3" customFormat="1" ht="15" x14ac:dyDescent="0.25">
      <c r="D25" s="3" t="s">
        <v>18</v>
      </c>
      <c r="E25" s="6">
        <v>1</v>
      </c>
    </row>
    <row r="26" spans="4:6" s="3" customFormat="1" ht="15" x14ac:dyDescent="0.25">
      <c r="D26" s="3" t="s">
        <v>19</v>
      </c>
      <c r="E26" s="3">
        <f>E28/8.34/E25</f>
        <v>42.419999999999995</v>
      </c>
      <c r="F26" s="3" t="s">
        <v>8</v>
      </c>
    </row>
    <row r="27" spans="4:6" s="3" customFormat="1" ht="15" x14ac:dyDescent="0.25">
      <c r="D27" s="3" t="s">
        <v>19</v>
      </c>
      <c r="E27" s="3">
        <f>E26*60</f>
        <v>2545.1999999999998</v>
      </c>
      <c r="F27" s="3" t="s">
        <v>20</v>
      </c>
    </row>
    <row r="28" spans="4:6" s="3" customFormat="1" ht="15" x14ac:dyDescent="0.25">
      <c r="D28" s="3" t="s">
        <v>19</v>
      </c>
      <c r="E28" s="3">
        <f>E22*E24/100/60</f>
        <v>353.78279999999995</v>
      </c>
      <c r="F28" s="3" t="s">
        <v>21</v>
      </c>
    </row>
    <row r="29" spans="4:6" s="3" customFormat="1" ht="15" x14ac:dyDescent="0.25">
      <c r="D29" s="3" t="s">
        <v>19</v>
      </c>
      <c r="E29" s="3">
        <f>E28*60</f>
        <v>21226.967999999997</v>
      </c>
      <c r="F29" s="3" t="s">
        <v>10</v>
      </c>
    </row>
    <row r="30" spans="4:6" s="3" customFormat="1" ht="15" x14ac:dyDescent="0.25">
      <c r="D30" s="3" t="s">
        <v>22</v>
      </c>
      <c r="E30" s="6">
        <v>3</v>
      </c>
      <c r="F30" s="3" t="s">
        <v>23</v>
      </c>
    </row>
    <row r="31" spans="4:6" s="3" customFormat="1" ht="15" x14ac:dyDescent="0.25">
      <c r="D31" s="3" t="s">
        <v>24</v>
      </c>
      <c r="E31" s="3">
        <f>E30/E27</f>
        <v>1.1786892975011788E-3</v>
      </c>
      <c r="F31" s="3" t="s">
        <v>25</v>
      </c>
    </row>
    <row r="32" spans="4:6" s="3" customFormat="1" ht="15" x14ac:dyDescent="0.25">
      <c r="D32" s="3" t="s">
        <v>26</v>
      </c>
      <c r="E32" s="6">
        <v>15.1</v>
      </c>
      <c r="F32" s="3" t="s">
        <v>25</v>
      </c>
    </row>
    <row r="33" spans="1:8" s="3" customFormat="1" ht="15" x14ac:dyDescent="0.25">
      <c r="D33" s="3" t="s">
        <v>27</v>
      </c>
      <c r="E33" s="6">
        <v>80</v>
      </c>
      <c r="F33" s="3" t="s">
        <v>17</v>
      </c>
    </row>
    <row r="34" spans="1:8" s="3" customFormat="1" ht="15" x14ac:dyDescent="0.25">
      <c r="D34" s="3" t="s">
        <v>28</v>
      </c>
      <c r="E34" s="8">
        <f>E32/E33*100</f>
        <v>18.875</v>
      </c>
      <c r="F34" s="3" t="s">
        <v>25</v>
      </c>
    </row>
    <row r="35" spans="1:8" s="3" customFormat="1" ht="15" x14ac:dyDescent="0.25">
      <c r="D35" s="3" t="s">
        <v>29</v>
      </c>
      <c r="E35" s="3">
        <f>E34/E31</f>
        <v>16013.55</v>
      </c>
    </row>
    <row r="36" spans="1:8" s="3" customFormat="1" ht="15" x14ac:dyDescent="0.25">
      <c r="D36" s="3" t="s">
        <v>30</v>
      </c>
      <c r="E36" s="6">
        <v>270</v>
      </c>
      <c r="F36" s="3" t="s">
        <v>23</v>
      </c>
    </row>
    <row r="37" spans="1:8" s="3" customFormat="1" ht="15" x14ac:dyDescent="0.25">
      <c r="D37" s="3" t="s">
        <v>31</v>
      </c>
      <c r="E37" s="3">
        <f>E36/E27</f>
        <v>0.10608203677510609</v>
      </c>
      <c r="F37" s="3" t="s">
        <v>25</v>
      </c>
    </row>
    <row r="38" spans="1:8" s="3" customFormat="1" ht="15" x14ac:dyDescent="0.25">
      <c r="D38" s="3" t="s">
        <v>32</v>
      </c>
      <c r="E38" s="3">
        <f>E34/E37</f>
        <v>177.92833333333331</v>
      </c>
    </row>
    <row r="39" spans="1:8" s="3" customFormat="1" ht="15" x14ac:dyDescent="0.25"/>
    <row r="40" spans="1:8" s="3" customFormat="1" ht="15.75" x14ac:dyDescent="0.25">
      <c r="A40" s="5" t="s">
        <v>33</v>
      </c>
      <c r="B40" s="7"/>
      <c r="C40" s="7"/>
      <c r="D40" s="7"/>
      <c r="E40" s="7"/>
      <c r="F40" s="7"/>
      <c r="G40" s="7"/>
      <c r="H40" s="7"/>
    </row>
    <row r="41" spans="1:8" s="3" customFormat="1" ht="15" x14ac:dyDescent="0.25"/>
    <row r="42" spans="1:8" s="3" customFormat="1" ht="15" x14ac:dyDescent="0.25">
      <c r="D42" s="3" t="s">
        <v>34</v>
      </c>
      <c r="E42" s="6">
        <v>45000000</v>
      </c>
    </row>
    <row r="43" spans="1:8" s="3" customFormat="1" ht="15" x14ac:dyDescent="0.25">
      <c r="D43" s="3" t="s">
        <v>35</v>
      </c>
      <c r="E43" s="6">
        <v>250</v>
      </c>
    </row>
    <row r="44" spans="1:8" s="3" customFormat="1" ht="15" x14ac:dyDescent="0.25">
      <c r="D44" s="3" t="s">
        <v>36</v>
      </c>
      <c r="E44" s="6">
        <v>24</v>
      </c>
      <c r="F44" s="3" t="s">
        <v>25</v>
      </c>
    </row>
    <row r="45" spans="1:8" s="3" customFormat="1" ht="15" x14ac:dyDescent="0.25">
      <c r="D45" s="3" t="s">
        <v>37</v>
      </c>
      <c r="E45" s="8">
        <f>E42/E43/E44/60</f>
        <v>125</v>
      </c>
    </row>
    <row r="46" spans="1:8" s="3" customFormat="1" ht="15" x14ac:dyDescent="0.25">
      <c r="D46" s="3" t="s">
        <v>27</v>
      </c>
      <c r="E46" s="6">
        <v>0.85</v>
      </c>
    </row>
    <row r="47" spans="1:8" s="3" customFormat="1" ht="15" x14ac:dyDescent="0.25">
      <c r="D47" s="3" t="s">
        <v>38</v>
      </c>
      <c r="E47" s="3">
        <f>E45/E46</f>
        <v>147.05882352941177</v>
      </c>
    </row>
    <row r="48" spans="1:8" s="3" customFormat="1" ht="15" x14ac:dyDescent="0.25">
      <c r="D48" s="3" t="s">
        <v>39</v>
      </c>
      <c r="E48" s="6">
        <v>4</v>
      </c>
      <c r="F48" s="3" t="s">
        <v>40</v>
      </c>
    </row>
    <row r="49" spans="1:8" s="3" customFormat="1" ht="15" x14ac:dyDescent="0.25">
      <c r="D49" s="3" t="s">
        <v>41</v>
      </c>
      <c r="E49" s="3">
        <f>E47*E48/12</f>
        <v>49.019607843137258</v>
      </c>
      <c r="F49" s="3" t="s">
        <v>42</v>
      </c>
    </row>
    <row r="50" spans="1:8" s="3" customFormat="1" ht="15" x14ac:dyDescent="0.25"/>
    <row r="51" spans="1:8" s="3" customFormat="1" ht="15" x14ac:dyDescent="0.25">
      <c r="D51" s="3" t="s">
        <v>43</v>
      </c>
      <c r="E51" s="6">
        <v>8</v>
      </c>
    </row>
    <row r="52" spans="1:8" s="3" customFormat="1" ht="15" x14ac:dyDescent="0.25">
      <c r="D52" s="3" t="s">
        <v>44</v>
      </c>
      <c r="E52" s="3">
        <f>E42/E51</f>
        <v>5625000</v>
      </c>
    </row>
    <row r="53" spans="1:8" s="3" customFormat="1" ht="15" x14ac:dyDescent="0.25">
      <c r="D53" s="3" t="s">
        <v>45</v>
      </c>
      <c r="E53" s="3">
        <f>E52/E43/E44/60</f>
        <v>15.625</v>
      </c>
    </row>
    <row r="54" spans="1:8" s="3" customFormat="1" ht="15" x14ac:dyDescent="0.25">
      <c r="D54" s="3" t="s">
        <v>46</v>
      </c>
      <c r="E54" s="3">
        <f>E53/E46</f>
        <v>18.382352941176471</v>
      </c>
    </row>
    <row r="55" spans="1:8" s="3" customFormat="1" ht="15" x14ac:dyDescent="0.25">
      <c r="D55" s="3" t="s">
        <v>47</v>
      </c>
      <c r="E55" s="6">
        <v>11.73</v>
      </c>
      <c r="F55" s="3" t="s">
        <v>40</v>
      </c>
    </row>
    <row r="56" spans="1:8" s="3" customFormat="1" ht="15" x14ac:dyDescent="0.25">
      <c r="D56" s="3" t="s">
        <v>48</v>
      </c>
      <c r="E56" s="3">
        <f>E54*E55/12</f>
        <v>17.96875</v>
      </c>
      <c r="F56" s="3" t="s">
        <v>42</v>
      </c>
    </row>
    <row r="57" spans="1:8" s="3" customFormat="1" ht="15" x14ac:dyDescent="0.25"/>
    <row r="58" spans="1:8" s="3" customFormat="1" ht="15" x14ac:dyDescent="0.25">
      <c r="D58" s="3" t="s">
        <v>49</v>
      </c>
      <c r="E58" s="6">
        <v>60</v>
      </c>
    </row>
    <row r="59" spans="1:8" s="3" customFormat="1" ht="15" x14ac:dyDescent="0.25">
      <c r="D59" s="3" t="s">
        <v>50</v>
      </c>
      <c r="E59" s="3">
        <f>E58/E53</f>
        <v>3.84</v>
      </c>
      <c r="F59" s="3" t="s">
        <v>51</v>
      </c>
    </row>
    <row r="60" spans="1:8" s="3" customFormat="1" ht="15" x14ac:dyDescent="0.25">
      <c r="D60" s="3" t="s">
        <v>52</v>
      </c>
      <c r="E60" s="3">
        <f>E58/E54</f>
        <v>3.2639999999999998</v>
      </c>
      <c r="F60" s="3" t="s">
        <v>51</v>
      </c>
    </row>
    <row r="61" spans="1:8" s="3" customFormat="1" ht="15" x14ac:dyDescent="0.25"/>
    <row r="62" spans="1:8" s="3" customFormat="1" ht="15" x14ac:dyDescent="0.25"/>
    <row r="63" spans="1:8" s="3" customFormat="1" ht="15.75" x14ac:dyDescent="0.25">
      <c r="A63" s="5" t="s">
        <v>53</v>
      </c>
      <c r="B63" s="7"/>
      <c r="C63" s="7"/>
      <c r="D63" s="7"/>
      <c r="E63" s="7"/>
      <c r="F63" s="7"/>
      <c r="G63" s="7"/>
      <c r="H63" s="7"/>
    </row>
    <row r="64" spans="1:8" s="3" customFormat="1" ht="15" x14ac:dyDescent="0.25"/>
    <row r="65" spans="4:6" s="3" customFormat="1" ht="15" x14ac:dyDescent="0.25">
      <c r="D65" s="3" t="s">
        <v>54</v>
      </c>
      <c r="E65" s="6">
        <v>3</v>
      </c>
      <c r="F65" s="3" t="s">
        <v>55</v>
      </c>
    </row>
    <row r="66" spans="4:6" s="3" customFormat="1" ht="15" x14ac:dyDescent="0.25">
      <c r="D66" s="3" t="s">
        <v>56</v>
      </c>
      <c r="E66" s="6">
        <v>4</v>
      </c>
      <c r="F66" s="3" t="s">
        <v>55</v>
      </c>
    </row>
    <row r="67" spans="4:6" s="3" customFormat="1" ht="15" x14ac:dyDescent="0.25">
      <c r="D67" s="3" t="s">
        <v>57</v>
      </c>
      <c r="E67" s="3">
        <f>60/(E65+E66)</f>
        <v>8.5714285714285712</v>
      </c>
      <c r="F67" s="3" t="s">
        <v>58</v>
      </c>
    </row>
    <row r="68" spans="4:6" s="3" customFormat="1" ht="15" x14ac:dyDescent="0.25">
      <c r="D68" s="3" t="s">
        <v>59</v>
      </c>
      <c r="E68" s="6">
        <v>128</v>
      </c>
      <c r="F68" s="3" t="s">
        <v>60</v>
      </c>
    </row>
    <row r="69" spans="4:6" s="3" customFormat="1" ht="15" x14ac:dyDescent="0.25">
      <c r="D69" s="3" t="s">
        <v>61</v>
      </c>
      <c r="E69" s="6">
        <v>6</v>
      </c>
      <c r="F69" s="3" t="s">
        <v>62</v>
      </c>
    </row>
    <row r="70" spans="4:6" s="3" customFormat="1" ht="15" x14ac:dyDescent="0.25">
      <c r="D70" s="3" t="s">
        <v>63</v>
      </c>
      <c r="E70" s="3">
        <f>E68*E69/128</f>
        <v>6</v>
      </c>
      <c r="F70" s="3" t="s">
        <v>64</v>
      </c>
    </row>
    <row r="71" spans="4:6" s="3" customFormat="1" ht="15" x14ac:dyDescent="0.25">
      <c r="D71" s="3" t="s">
        <v>65</v>
      </c>
      <c r="E71" s="3">
        <f>E67*E70</f>
        <v>51.428571428571431</v>
      </c>
      <c r="F71" s="3" t="s">
        <v>66</v>
      </c>
    </row>
    <row r="72" spans="4:6" s="3" customFormat="1" ht="15" x14ac:dyDescent="0.25">
      <c r="D72" s="3" t="s">
        <v>67</v>
      </c>
      <c r="E72" s="3">
        <f>E71*(E65+E66)/E65</f>
        <v>120</v>
      </c>
      <c r="F72" s="3" t="s">
        <v>66</v>
      </c>
    </row>
  </sheetData>
  <sheetProtection algorithmName="SHA-512" hashValue="vDJ2JD5+xPEt0edE4IRDp1C8mumVZVWdrxuQHs+je88GiBv+W7Qs2UhuTurmVzUDyiCy0iVHmbBAg/uoN4777g==" saltValue="5oxY8QLAJLNwcH5+geB4TQ==" spinCount="100000" sheet="1" objects="1" scenarios="1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Schott</dc:creator>
  <cp:lastModifiedBy>John Schott</cp:lastModifiedBy>
  <dcterms:created xsi:type="dcterms:W3CDTF">2023-04-29T18:56:15Z</dcterms:created>
  <dcterms:modified xsi:type="dcterms:W3CDTF">2023-04-29T19:27:24Z</dcterms:modified>
</cp:coreProperties>
</file>